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steven_hein_fws_gov1/Documents/Steve_Hein_MMM_AK/BLM/24_25 IHA/aircraft analysis/"/>
    </mc:Choice>
  </mc:AlternateContent>
  <xr:revisionPtr revIDLastSave="1" documentId="8_{D53D814A-2248-4BDC-90D4-CC521D69E4EF}" xr6:coauthVersionLast="47" xr6:coauthVersionMax="47" xr10:uidLastSave="{60CC682C-FB6F-4899-80F3-82C34D9C132A}"/>
  <bookViews>
    <workbookView xWindow="-96" yWindow="-96" windowWidth="23232" windowHeight="12552" xr2:uid="{4534F6CA-E883-48C8-A86C-A53B06499594}"/>
  </bookViews>
  <sheets>
    <sheet name="508 (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" l="1"/>
  <c r="I3" i="2" s="1"/>
  <c r="K3" i="2" s="1"/>
  <c r="O3" i="2"/>
  <c r="Q3" i="2" s="1"/>
  <c r="S3" i="2" s="1"/>
  <c r="V3" i="2"/>
  <c r="Z3" i="2" s="1"/>
  <c r="X3" i="2"/>
  <c r="AA3" i="2" s="1"/>
  <c r="H4" i="2"/>
  <c r="I4" i="2" s="1"/>
  <c r="K4" i="2" s="1"/>
  <c r="S4" i="2" s="1"/>
  <c r="O4" i="2"/>
  <c r="Q4" i="2"/>
  <c r="V4" i="2"/>
  <c r="X4" i="2"/>
  <c r="AA4" i="2" s="1"/>
  <c r="Z4" i="2"/>
  <c r="H5" i="2"/>
  <c r="I5" i="2" s="1"/>
  <c r="K5" i="2" s="1"/>
  <c r="S5" i="2" s="1"/>
  <c r="O5" i="2"/>
  <c r="Q5" i="2"/>
  <c r="V5" i="2"/>
  <c r="Z5" i="2" s="1"/>
  <c r="X5" i="2"/>
  <c r="AA5" i="2" s="1"/>
  <c r="H6" i="2"/>
  <c r="I6" i="2"/>
  <c r="K6" i="2"/>
  <c r="O6" i="2"/>
  <c r="Q6" i="2" s="1"/>
  <c r="S6" i="2" s="1"/>
  <c r="V6" i="2"/>
  <c r="X6" i="2"/>
  <c r="Z6" i="2"/>
  <c r="AA6" i="2"/>
  <c r="H7" i="2"/>
  <c r="I7" i="2" s="1"/>
  <c r="K7" i="2" s="1"/>
  <c r="O7" i="2"/>
  <c r="Q7" i="2"/>
  <c r="V7" i="2"/>
  <c r="Z7" i="2" s="1"/>
  <c r="X7" i="2"/>
  <c r="AA7" i="2" s="1"/>
  <c r="H8" i="2"/>
  <c r="I8" i="2" s="1"/>
  <c r="K8" i="2" s="1"/>
  <c r="S8" i="2" s="1"/>
  <c r="O8" i="2"/>
  <c r="Q8" i="2"/>
  <c r="V8" i="2"/>
  <c r="Z8" i="2" s="1"/>
  <c r="X8" i="2"/>
  <c r="AA8" i="2"/>
  <c r="AB4" i="2" l="1"/>
  <c r="AB6" i="2"/>
  <c r="S7" i="2"/>
  <c r="AB7" i="2" s="1"/>
  <c r="AB8" i="2"/>
  <c r="AB3" i="2"/>
  <c r="AB5" i="2"/>
  <c r="AB10" i="2" l="1"/>
</calcChain>
</file>

<file path=xl/sharedStrings.xml><?xml version="1.0" encoding="utf-8"?>
<sst xmlns="http://schemas.openxmlformats.org/spreadsheetml/2006/main" count="92" uniqueCount="72">
  <si>
    <t>November 12-July 19</t>
  </si>
  <si>
    <t>Ice Season</t>
  </si>
  <si>
    <t>July 19- November 11</t>
  </si>
  <si>
    <t>Open-Water Season</t>
  </si>
  <si>
    <t>Hours</t>
  </si>
  <si>
    <t>Days</t>
  </si>
  <si>
    <t>Date Range</t>
  </si>
  <si>
    <t>Season</t>
  </si>
  <si>
    <t>115 Days/Season</t>
  </si>
  <si>
    <t>Ice-Season and Open-Water Season Information</t>
  </si>
  <si>
    <t>both dist</t>
  </si>
  <si>
    <t>landing dist</t>
  </si>
  <si>
    <t>take off dist</t>
  </si>
  <si>
    <t>Taken off of length_km to prevent double counting.</t>
  </si>
  <si>
    <t>193 kmph</t>
  </si>
  <si>
    <t>120 mph</t>
  </si>
  <si>
    <t>Helicopter</t>
  </si>
  <si>
    <t>KMPH</t>
  </si>
  <si>
    <t>MPH</t>
  </si>
  <si>
    <t xml:space="preserve">Helicopter </t>
  </si>
  <si>
    <t>Helicopter Information</t>
  </si>
  <si>
    <t>257 kmph</t>
  </si>
  <si>
    <t>160 mph</t>
  </si>
  <si>
    <t>otter</t>
  </si>
  <si>
    <t>225 kmph</t>
  </si>
  <si>
    <t>140 mph</t>
  </si>
  <si>
    <t>Cessna</t>
  </si>
  <si>
    <t xml:space="preserve">Fixed-Wing Aircraft </t>
  </si>
  <si>
    <t>Fixed-Wing Information</t>
  </si>
  <si>
    <t xml:space="preserve">Total = </t>
  </si>
  <si>
    <t>Total</t>
  </si>
  <si>
    <t>snow trails</t>
  </si>
  <si>
    <t>&lt;500</t>
  </si>
  <si>
    <t>route inspection</t>
  </si>
  <si>
    <t>open</t>
  </si>
  <si>
    <t>helicopter</t>
  </si>
  <si>
    <t>Halket to Fish Creek</t>
  </si>
  <si>
    <t>&gt;1500ft</t>
  </si>
  <si>
    <t>site inspection</t>
  </si>
  <si>
    <t>Deadhorse to Fish Creek</t>
  </si>
  <si>
    <t>Deadhorse to Halket</t>
  </si>
  <si>
    <t>ice</t>
  </si>
  <si>
    <t>winter support</t>
  </si>
  <si>
    <t>Fixed Wing- Otter or Cessna</t>
  </si>
  <si>
    <t>Bears Harassed / Flight Activity</t>
  </si>
  <si>
    <t>Takeoff Harassment</t>
  </si>
  <si>
    <t>Landing Harassment</t>
  </si>
  <si>
    <t>Landing and Takeoff Harassment Rate</t>
  </si>
  <si>
    <t>Takeoff Time/Season</t>
  </si>
  <si>
    <t>Takeoff Area</t>
  </si>
  <si>
    <t>Landing Time/Season</t>
  </si>
  <si>
    <t>Landing Area</t>
  </si>
  <si>
    <t>Takeoffs and Landings</t>
  </si>
  <si>
    <t>Flight Time Harassment</t>
  </si>
  <si>
    <t>Harassment Rate</t>
  </si>
  <si>
    <t>Total Encounter Rate (bears/km2/season)</t>
  </si>
  <si>
    <t>Encounter Rate Inland (bear/km2/season)</t>
  </si>
  <si>
    <t>Proportion of Flight in Inland Habitat</t>
  </si>
  <si>
    <t>Encounter Rate Coastal (bears/km2/season)</t>
  </si>
  <si>
    <t>Proportion of Flight in Coastal Habitat</t>
  </si>
  <si>
    <t>Moving Impact Area of the Plane (km2)</t>
  </si>
  <si>
    <t>Proportion of Season</t>
  </si>
  <si>
    <t>Total Flights</t>
  </si>
  <si>
    <t>Flight hours/flight</t>
  </si>
  <si>
    <t>Distance minus take-off &amp; Landing distance</t>
  </si>
  <si>
    <t>Distance (km)</t>
  </si>
  <si>
    <t>Route</t>
  </si>
  <si>
    <t>Hours/Season</t>
  </si>
  <si>
    <t>Altitude</t>
  </si>
  <si>
    <t>Activity</t>
  </si>
  <si>
    <t>Aircraft Type</t>
  </si>
  <si>
    <t>Aircraft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</si>
</sst>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2" xfId="2" applyFill="1"/>
    <xf numFmtId="0" fontId="3" fillId="0" borderId="0" xfId="0" applyFont="1" applyAlignment="1">
      <alignment vertical="center"/>
    </xf>
    <xf numFmtId="0" fontId="0" fillId="2" borderId="0" xfId="0" applyFill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2" xfId="2" applyFont="1" applyFill="1" applyAlignment="1">
      <alignment horizontal="center" wrapText="1"/>
    </xf>
    <xf numFmtId="0" fontId="5" fillId="0" borderId="2" xfId="2" applyFont="1" applyFill="1" applyAlignment="1">
      <alignment horizontal="center" vertical="center" wrapText="1"/>
    </xf>
    <xf numFmtId="0" fontId="1" fillId="0" borderId="1" xfId="1" applyFill="1"/>
    <xf numFmtId="0" fontId="1" fillId="0" borderId="0" xfId="1" applyFill="1" applyBorder="1"/>
  </cellXfs>
  <cellStyles count="3">
    <cellStyle name="Heading 1" xfId="1" builtinId="16"/>
    <cellStyle name="Heading 2" xfId="2" builtinId="17"/>
    <cellStyle name="Normal" xfId="0" builtinId="0"/>
  </cellStyles>
  <dxfs count="57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rgb="FF000000"/>
          <bgColor rgb="FFFFFFFF"/>
        </patternFill>
      </fill>
    </dxf>
    <dxf>
      <font>
        <b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rgb="FF000000"/>
          <bgColor rgb="FFFFFFFF"/>
        </patternFill>
      </fill>
    </dxf>
    <dxf>
      <font>
        <b/>
      </font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rgb="FF000000"/>
          <bgColor rgb="FFFFFFFF"/>
        </patternFill>
      </fill>
    </dxf>
    <dxf>
      <font>
        <b/>
      </font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rgb="FF000000"/>
          <bgColor rgb="FFFFFFFF"/>
        </patternFill>
      </fill>
    </dxf>
    <dxf>
      <font>
        <b/>
      </font>
    </dxf>
    <dxf>
      <fill>
        <patternFill patternType="solid">
          <fgColor indexed="64"/>
          <bgColor theme="9" tint="0.5999938962981048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solid">
          <fgColor indexed="64"/>
          <bgColor theme="9" tint="0.5999938962981048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top style="thick">
          <color rgb="FF5B9BD5"/>
        </top>
      </border>
    </dxf>
    <dxf>
      <fill>
        <patternFill patternType="none">
          <fgColor rgb="FF000000"/>
          <bgColor auto="1"/>
        </patternFill>
      </fill>
    </dxf>
    <dxf>
      <border outline="0">
        <bottom style="thick">
          <color rgb="FFACCCEA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01C8E3-41D3-4537-90FC-33290B9CDD15}" name="Table1AircraftAnalysis9" displayName="Table1AircraftAnalysis9" ref="A2:AB10" totalsRowCount="1" headerRowDxfId="56" dataDxfId="54" headerRowBorderDxfId="55" tableBorderDxfId="53" headerRowCellStyle="Heading 2">
  <autoFilter ref="A2:AB9" xr:uid="{EE3198C5-48B1-48B0-90CD-7E1971BA1521}"/>
  <tableColumns count="28">
    <tableColumn id="1" xr3:uid="{9AF2B5ED-A309-4B69-9296-EBF229FF9085}" name="Aircraft Type" totalsRowLabel="Total" dataDxfId="52"/>
    <tableColumn id="2" xr3:uid="{67D71466-C2D7-43DB-808B-563C2F0FD040}" name="Season" dataDxfId="51"/>
    <tableColumn id="3" xr3:uid="{829F9538-5954-4472-80B3-A7466308D19A}" name="Activity" dataDxfId="50"/>
    <tableColumn id="4" xr3:uid="{6FCE6026-2EA6-4373-8360-FAA7E39143FB}" name="Altitude" dataDxfId="49"/>
    <tableColumn id="5" xr3:uid="{698A880A-7B4D-49EA-87AC-975104799714}" name="Hours/Season" dataDxfId="48"/>
    <tableColumn id="6" xr3:uid="{54CB9FDD-EFE7-45EB-9B7F-2D28C1C52F5A}" name="Route" dataDxfId="47"/>
    <tableColumn id="7" xr3:uid="{AB19B1C9-5DAF-42B9-92F2-24C65B6DE5BB}" name="Distance (km)" dataDxfId="46"/>
    <tableColumn id="8" xr3:uid="{94E5900A-29B8-43CC-AE46-F7713E62E207}" name="Distance minus take-off &amp; Landing distance" dataDxfId="45"/>
    <tableColumn id="9" xr3:uid="{E01E0242-BCEB-41FD-AEF3-2868D7954B6E}" name="Flight hours/flight" dataDxfId="44"/>
    <tableColumn id="10" xr3:uid="{43B6D490-BA15-4989-ACFC-AB28A1D97861}" name="Total Flights" dataDxfId="43"/>
    <tableColumn id="11" xr3:uid="{321D4A07-FD3B-4DD2-BDB0-B194747BC07D}" name="Proportion of Season" dataDxfId="42"/>
    <tableColumn id="12" xr3:uid="{F081EBB2-6F02-421B-8EEF-D2D352213552}" name="Moving Impact Area of the Plane (km2)" dataDxfId="41"/>
    <tableColumn id="13" xr3:uid="{F5E45CF4-0566-4182-89EF-9171283D603F}" name="Proportion of Flight in Coastal Habitat" dataDxfId="40"/>
    <tableColumn id="14" xr3:uid="{13759ADE-410D-4936-970C-A78A6ACDB46C}" name="Encounter Rate Coastal (bears/km2/season)" dataDxfId="39"/>
    <tableColumn id="15" xr3:uid="{8C85F239-87DD-4525-9EE0-93D7F235D98B}" name="Proportion of Flight in Inland Habitat" dataDxfId="38">
      <calculatedColumnFormula>1-M3</calculatedColumnFormula>
    </tableColumn>
    <tableColumn id="16" xr3:uid="{A808BD21-3337-4ECC-87F9-BAB6B46235B9}" name="Encounter Rate Inland (bear/km2/season)" dataDxfId="37"/>
    <tableColumn id="17" xr3:uid="{E24BED26-B31C-4456-A10F-DE3AAB261ED2}" name="Total Encounter Rate (bears/km2/season)" dataDxfId="36">
      <calculatedColumnFormula>(M3*N3)+(O3*P3)</calculatedColumnFormula>
    </tableColumn>
    <tableColumn id="18" xr3:uid="{EAF2FA58-F657-426D-99E5-FC629EFFC851}" name="Harassment Rate" dataDxfId="35"/>
    <tableColumn id="19" xr3:uid="{FFFD7C39-48B1-4ACF-BE49-912631CF83CA}" name="Flight Time Harassment" dataDxfId="34">
      <calculatedColumnFormula>L3*Q3*K3*R3</calculatedColumnFormula>
    </tableColumn>
    <tableColumn id="20" xr3:uid="{945A3591-0AB5-4C50-9ED5-785C7F393174}" name="Takeoffs and Landings" dataDxfId="33"/>
    <tableColumn id="21" xr3:uid="{6993E2D3-6224-46AD-A1FF-309253BFE623}" name="Landing Area" dataDxfId="32" totalsRowDxfId="31"/>
    <tableColumn id="22" xr3:uid="{5B38ED1C-02A8-49C1-AAE4-DEBA5B347B90}" name="Landing Time/Season" dataDxfId="30"/>
    <tableColumn id="23" xr3:uid="{3DA48836-6793-4DE5-BECC-F25E3D2CC86C}" name="Takeoff Area" dataDxfId="29" totalsRowDxfId="28"/>
    <tableColumn id="24" xr3:uid="{D2C24774-5318-45B9-AF8E-03B13B45A28C}" name="Takeoff Time/Season" dataDxfId="27">
      <calculatedColumnFormula>((10/60)*T3/E3)</calculatedColumnFormula>
    </tableColumn>
    <tableColumn id="25" xr3:uid="{834BEE46-A259-413D-9AA6-C9A5C82AC70E}" name="Landing and Takeoff Harassment Rate" dataDxfId="26"/>
    <tableColumn id="26" xr3:uid="{E4B21AA8-3DAB-42FC-8A0B-E76BA040C8CC}" name="Landing Harassment" dataDxfId="25"/>
    <tableColumn id="27" xr3:uid="{AC4E1B30-A713-4F35-B9B3-5C2B4F339C46}" name="Takeoff Harassment" totalsRowLabel="Total = " dataDxfId="24" totalsRowDxfId="23"/>
    <tableColumn id="28" xr3:uid="{623A635C-358C-45DC-9BDB-88E5D1D18174}" name="Bears Harassed / Flight Activity" totalsRowFunction="custom" dataDxfId="22" totalsRowDxfId="21">
      <totalsRowFormula>SUM(AB3:AB8)</totalsRow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5113481-95A5-4AE6-8E06-122CCE8A8DA9}" name="Table4TakeOffLandingDist10" displayName="Table4TakeOffLandingDist10" ref="A22:C23" totalsRowShown="0" headerRowDxfId="20" dataDxfId="19" headerRowCellStyle="Normal">
  <autoFilter ref="A22:C23" xr:uid="{2055759F-B046-4BF9-BAB4-0F39C80295F2}"/>
  <tableColumns count="3">
    <tableColumn id="1" xr3:uid="{A5CB764C-069B-4457-84DF-7B7AA6436C15}" name="take off dist" dataDxfId="18"/>
    <tableColumn id="2" xr3:uid="{48B6191F-2BE8-4603-91AB-EE928FAB7C21}" name="landing dist" dataDxfId="17"/>
    <tableColumn id="3" xr3:uid="{C8C23512-A8DF-4325-9782-25ACBE14A5D8}" name="both dist" dataDxfId="16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00C3C98-C412-4ADF-83DE-9788AD3A0FED}" name="Table3HelicopterInfo11" displayName="Table3HelicopterInfo11" ref="A18:C19" totalsRowShown="0" headerRowDxfId="15" dataDxfId="14">
  <autoFilter ref="A18:C19" xr:uid="{D9C98A53-6A6E-486E-8C4E-84ECC4AE08FE}"/>
  <tableColumns count="3">
    <tableColumn id="1" xr3:uid="{0360F35F-8DB7-4BB4-80DF-19150A801A19}" name="Helicopter " dataDxfId="13"/>
    <tableColumn id="2" xr3:uid="{C50EDAEE-DE74-4C63-8213-7F3580092341}" name="MPH" dataDxfId="12"/>
    <tableColumn id="3" xr3:uid="{17787B68-80F7-48C0-97D6-3E072DF9208A}" name="KMPH" dataDxfId="11"/>
  </tableColumns>
  <tableStyleInfo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3A78822-88A1-47E5-9677-14A90B950EBF}" name="Table2FixedWingInfo12" displayName="Table2FixedWingInfo12" ref="A13:C15" totalsRowShown="0" headerRowDxfId="10" dataDxfId="9">
  <autoFilter ref="A13:C15" xr:uid="{B2694A09-CEE0-460A-A07B-1FA21CB98D7E}"/>
  <tableColumns count="3">
    <tableColumn id="1" xr3:uid="{C8D7A262-20E6-454B-93DA-69B6B9B11BD0}" name="Fixed-Wing Aircraft " dataDxfId="8"/>
    <tableColumn id="2" xr3:uid="{0CEFE6AD-073D-4B2F-832F-BB465C95FB40}" name="MPH" dataDxfId="7"/>
    <tableColumn id="3" xr3:uid="{9F787E99-B5B4-4485-912F-35708A36BD9F}" name="KMPH" dataDxfId="6"/>
  </tableColumns>
  <tableStyleInfo showFirstColumn="1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B880937-DC8B-403F-ABBD-631F085ED60B}" name="Table5SeasonInfo13" displayName="Table5SeasonInfo13" ref="A27:D29" totalsRowShown="0" headerRowDxfId="5" dataDxfId="4">
  <autoFilter ref="A27:D29" xr:uid="{96317C04-9A9C-40DB-80A6-8015E5DBBCCA}"/>
  <tableColumns count="4">
    <tableColumn id="1" xr3:uid="{3E8673D5-247C-4F52-9654-79E0C398C5F8}" name="Season" dataDxfId="3"/>
    <tableColumn id="2" xr3:uid="{AC4544F5-16B5-4BED-BAC9-2A40517A4576}" name="Date Range" dataDxfId="2"/>
    <tableColumn id="3" xr3:uid="{D18F655C-00A8-4B4D-AAE4-760C4F6BAA2C}" name="Days" dataDxfId="1"/>
    <tableColumn id="4" xr3:uid="{E7F7C7BC-9A06-4FE1-85C9-CAF497FDE56E}" name="Hours" dataDxfId="0"/>
  </tableColumns>
  <tableStyleInfo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65AE6-75BF-47E9-90E7-63B02F1A675E}">
  <dimension ref="A1:AB29"/>
  <sheetViews>
    <sheetView tabSelected="1" topLeftCell="U1" workbookViewId="0">
      <selection activeCell="A5" sqref="A5:XFD5"/>
    </sheetView>
  </sheetViews>
  <sheetFormatPr defaultColWidth="8.68359375" defaultRowHeight="14.4" x14ac:dyDescent="0.55000000000000004"/>
  <cols>
    <col min="1" max="1" width="28.26171875" customWidth="1"/>
    <col min="2" max="2" width="22.68359375" customWidth="1"/>
    <col min="3" max="3" width="19.26171875" customWidth="1"/>
    <col min="4" max="4" width="13.83984375" customWidth="1"/>
    <col min="5" max="5" width="15" customWidth="1"/>
    <col min="6" max="6" width="30.15625" customWidth="1"/>
    <col min="7" max="7" width="15.83984375" customWidth="1"/>
    <col min="8" max="8" width="43" customWidth="1"/>
    <col min="9" max="9" width="19.68359375" customWidth="1"/>
    <col min="10" max="10" width="17.83984375" bestFit="1" customWidth="1"/>
    <col min="11" max="11" width="22.41796875" customWidth="1"/>
    <col min="12" max="12" width="39.26171875" customWidth="1"/>
    <col min="13" max="13" width="63.578125" customWidth="1"/>
    <col min="14" max="14" width="42.68359375" customWidth="1"/>
    <col min="15" max="15" width="37" customWidth="1"/>
    <col min="16" max="16" width="40.578125" customWidth="1"/>
    <col min="17" max="17" width="44.68359375" customWidth="1"/>
    <col min="18" max="18" width="18.83984375" customWidth="1"/>
    <col min="19" max="19" width="25" customWidth="1"/>
    <col min="20" max="20" width="22.41796875" customWidth="1"/>
    <col min="21" max="21" width="15" customWidth="1"/>
    <col min="22" max="22" width="22.578125" customWidth="1"/>
    <col min="23" max="23" width="15" customWidth="1"/>
    <col min="24" max="24" width="22.578125" customWidth="1"/>
    <col min="25" max="25" width="38" customWidth="1"/>
    <col min="26" max="27" width="21.68359375" customWidth="1"/>
    <col min="28" max="28" width="32.15625" customWidth="1"/>
  </cols>
  <sheetData>
    <row r="1" spans="1:28" s="9" customFormat="1" ht="19.5" thickBot="1" x14ac:dyDescent="0.75">
      <c r="A1" s="10" t="s">
        <v>71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</row>
    <row r="2" spans="1:28" s="7" customFormat="1" ht="15" thickTop="1" thickBot="1" x14ac:dyDescent="0.6">
      <c r="A2" s="7" t="s">
        <v>70</v>
      </c>
      <c r="B2" s="7" t="s">
        <v>7</v>
      </c>
      <c r="C2" s="7" t="s">
        <v>69</v>
      </c>
      <c r="D2" s="7" t="s">
        <v>68</v>
      </c>
      <c r="E2" s="7" t="s">
        <v>67</v>
      </c>
      <c r="F2" s="7" t="s">
        <v>66</v>
      </c>
      <c r="G2" s="7" t="s">
        <v>65</v>
      </c>
      <c r="H2" s="7" t="s">
        <v>64</v>
      </c>
      <c r="I2" s="7" t="s">
        <v>63</v>
      </c>
      <c r="J2" s="7" t="s">
        <v>62</v>
      </c>
      <c r="K2" s="7" t="s">
        <v>61</v>
      </c>
      <c r="L2" s="8" t="s">
        <v>60</v>
      </c>
      <c r="M2" s="8" t="s">
        <v>59</v>
      </c>
      <c r="N2" s="7" t="s">
        <v>58</v>
      </c>
      <c r="O2" s="7" t="s">
        <v>57</v>
      </c>
      <c r="P2" s="7" t="s">
        <v>56</v>
      </c>
      <c r="Q2" s="7" t="s">
        <v>55</v>
      </c>
      <c r="R2" s="7" t="s">
        <v>54</v>
      </c>
      <c r="S2" s="7" t="s">
        <v>53</v>
      </c>
      <c r="T2" s="7" t="s">
        <v>52</v>
      </c>
      <c r="U2" s="7" t="s">
        <v>51</v>
      </c>
      <c r="V2" s="7" t="s">
        <v>50</v>
      </c>
      <c r="W2" s="7" t="s">
        <v>49</v>
      </c>
      <c r="X2" s="7" t="s">
        <v>48</v>
      </c>
      <c r="Y2" s="7" t="s">
        <v>47</v>
      </c>
      <c r="Z2" s="7" t="s">
        <v>46</v>
      </c>
      <c r="AA2" s="7" t="s">
        <v>45</v>
      </c>
      <c r="AB2" s="7" t="s">
        <v>44</v>
      </c>
    </row>
    <row r="3" spans="1:28" ht="15.9" thickTop="1" x14ac:dyDescent="0.6">
      <c r="A3" t="s">
        <v>43</v>
      </c>
      <c r="B3" t="s">
        <v>41</v>
      </c>
      <c r="C3" t="s">
        <v>42</v>
      </c>
      <c r="D3" t="s">
        <v>37</v>
      </c>
      <c r="E3">
        <v>6000</v>
      </c>
      <c r="F3" t="s">
        <v>40</v>
      </c>
      <c r="G3">
        <v>165</v>
      </c>
      <c r="H3">
        <f>G3-7.24</f>
        <v>157.76</v>
      </c>
      <c r="I3">
        <f>H3/257</f>
        <v>0.61385214007782096</v>
      </c>
      <c r="J3">
        <v>25</v>
      </c>
      <c r="K3">
        <f>(I3*J3)/6000</f>
        <v>2.5577172503242541E-3</v>
      </c>
      <c r="L3">
        <v>8.14</v>
      </c>
      <c r="M3">
        <v>0.6</v>
      </c>
      <c r="N3">
        <v>0.05</v>
      </c>
      <c r="O3">
        <f t="shared" ref="O3:O8" si="0">1-M3</f>
        <v>0.4</v>
      </c>
      <c r="P3">
        <v>4.0000000000000001E-3</v>
      </c>
      <c r="Q3">
        <f t="shared" ref="Q3:Q8" si="1">(M3*N3)+(O3*P3)</f>
        <v>3.1599999999999996E-2</v>
      </c>
      <c r="R3">
        <v>1E-3</v>
      </c>
      <c r="S3">
        <f t="shared" ref="S3:S8" si="2">L3*Q3*K3*R3</f>
        <v>6.57906261997406E-7</v>
      </c>
      <c r="T3">
        <v>50</v>
      </c>
      <c r="U3" s="6">
        <v>23.683821335800001</v>
      </c>
      <c r="V3">
        <f>((10/60)*T3/E3)</f>
        <v>1.3888888888888887E-3</v>
      </c>
      <c r="W3" s="5">
        <v>15.9106897604</v>
      </c>
      <c r="X3">
        <f t="shared" ref="X3:X8" si="3">((10/60)*T3/E3)</f>
        <v>1.3888888888888887E-3</v>
      </c>
      <c r="Y3">
        <v>0.99</v>
      </c>
      <c r="Z3">
        <f>U3*V3*N3*Y3</f>
        <v>1.6282627168362498E-3</v>
      </c>
      <c r="AA3">
        <f>W3*X3*N3*Y3</f>
        <v>1.0938599210275001E-3</v>
      </c>
      <c r="AB3">
        <f t="shared" ref="AB3:AB7" si="4">S3+Z3+AA3</f>
        <v>2.7227805441257472E-3</v>
      </c>
    </row>
    <row r="4" spans="1:28" ht="15.6" x14ac:dyDescent="0.6">
      <c r="A4" t="s">
        <v>43</v>
      </c>
      <c r="B4" t="s">
        <v>41</v>
      </c>
      <c r="C4" t="s">
        <v>42</v>
      </c>
      <c r="D4" t="s">
        <v>37</v>
      </c>
      <c r="E4">
        <v>6000</v>
      </c>
      <c r="F4" t="s">
        <v>39</v>
      </c>
      <c r="G4">
        <v>135</v>
      </c>
      <c r="H4">
        <f>G4-7.24</f>
        <v>127.76</v>
      </c>
      <c r="I4">
        <f>H4/257</f>
        <v>0.49712062256809342</v>
      </c>
      <c r="J4">
        <v>25</v>
      </c>
      <c r="K4">
        <f>(I4*J4)/6000</f>
        <v>2.0713359273670556E-3</v>
      </c>
      <c r="L4">
        <v>8.14</v>
      </c>
      <c r="M4">
        <v>0</v>
      </c>
      <c r="N4">
        <v>0.05</v>
      </c>
      <c r="O4">
        <f t="shared" si="0"/>
        <v>1</v>
      </c>
      <c r="P4">
        <v>4.0000000000000001E-3</v>
      </c>
      <c r="Q4">
        <f t="shared" si="1"/>
        <v>4.0000000000000001E-3</v>
      </c>
      <c r="R4">
        <v>1E-3</v>
      </c>
      <c r="S4">
        <f t="shared" si="2"/>
        <v>6.7442697795071344E-8</v>
      </c>
      <c r="T4">
        <v>50</v>
      </c>
      <c r="U4" s="6">
        <v>23.683821335800001</v>
      </c>
      <c r="V4">
        <f>((10/60)*T4/E4)</f>
        <v>1.3888888888888887E-3</v>
      </c>
      <c r="W4" s="5">
        <v>15.9106897604</v>
      </c>
      <c r="X4">
        <f t="shared" si="3"/>
        <v>1.3888888888888887E-3</v>
      </c>
      <c r="Y4">
        <v>0.99</v>
      </c>
      <c r="Z4">
        <f>U4*V4*N4*Y4</f>
        <v>1.6282627168362498E-3</v>
      </c>
      <c r="AA4">
        <f>W4*X4*N4*Y4</f>
        <v>1.0938599210275001E-3</v>
      </c>
      <c r="AB4">
        <f t="shared" si="4"/>
        <v>2.722190080561545E-3</v>
      </c>
    </row>
    <row r="5" spans="1:28" ht="15.6" x14ac:dyDescent="0.6">
      <c r="A5" t="s">
        <v>35</v>
      </c>
      <c r="B5" t="s">
        <v>34</v>
      </c>
      <c r="C5" t="s">
        <v>38</v>
      </c>
      <c r="D5" t="s">
        <v>37</v>
      </c>
      <c r="E5">
        <v>2760</v>
      </c>
      <c r="F5" t="s">
        <v>40</v>
      </c>
      <c r="G5">
        <v>165</v>
      </c>
      <c r="H5">
        <f>G5-7.24</f>
        <v>157.76</v>
      </c>
      <c r="I5">
        <f>H5/193</f>
        <v>0.81740932642487041</v>
      </c>
      <c r="J5">
        <v>6</v>
      </c>
      <c r="K5">
        <f>(I5*J5)/2760</f>
        <v>1.7769767965758053E-3</v>
      </c>
      <c r="L5">
        <v>8.14</v>
      </c>
      <c r="M5">
        <v>0.6</v>
      </c>
      <c r="N5">
        <v>1.48</v>
      </c>
      <c r="O5">
        <f t="shared" si="0"/>
        <v>0.4</v>
      </c>
      <c r="P5">
        <v>5.0000000000000001E-3</v>
      </c>
      <c r="Q5">
        <f t="shared" si="1"/>
        <v>0.89</v>
      </c>
      <c r="R5">
        <v>0.05</v>
      </c>
      <c r="S5">
        <f t="shared" si="2"/>
        <v>6.4367430502365413E-4</v>
      </c>
      <c r="T5">
        <v>12</v>
      </c>
      <c r="U5" s="6">
        <v>23.683821335800001</v>
      </c>
      <c r="V5">
        <f>((10/60)*T5/E5)</f>
        <v>7.246376811594203E-4</v>
      </c>
      <c r="W5" s="5">
        <v>15.9106897604</v>
      </c>
      <c r="X5">
        <f t="shared" si="3"/>
        <v>7.246376811594203E-4</v>
      </c>
      <c r="Y5">
        <v>0.99</v>
      </c>
      <c r="Z5">
        <f>U5*V5*N5*Y5</f>
        <v>2.5146039870445048E-2</v>
      </c>
      <c r="AA5">
        <f>W5*X5*N5*Y5</f>
        <v>1.6893001910824695E-2</v>
      </c>
      <c r="AB5">
        <f t="shared" si="4"/>
        <v>4.2682716086293399E-2</v>
      </c>
    </row>
    <row r="6" spans="1:28" ht="15.6" x14ac:dyDescent="0.6">
      <c r="A6" t="s">
        <v>35</v>
      </c>
      <c r="B6" t="s">
        <v>34</v>
      </c>
      <c r="C6" t="s">
        <v>38</v>
      </c>
      <c r="D6" t="s">
        <v>37</v>
      </c>
      <c r="E6">
        <v>2760</v>
      </c>
      <c r="F6" t="s">
        <v>39</v>
      </c>
      <c r="G6">
        <v>135</v>
      </c>
      <c r="H6">
        <f>G6-7.24</f>
        <v>127.76</v>
      </c>
      <c r="I6">
        <f>H6/193</f>
        <v>0.6619689119170985</v>
      </c>
      <c r="J6">
        <v>5</v>
      </c>
      <c r="K6">
        <f>(I6*J6)/2760</f>
        <v>1.1992190433280771E-3</v>
      </c>
      <c r="L6">
        <v>8.14</v>
      </c>
      <c r="M6">
        <v>0</v>
      </c>
      <c r="N6">
        <v>1.48</v>
      </c>
      <c r="O6">
        <f t="shared" si="0"/>
        <v>1</v>
      </c>
      <c r="P6">
        <v>5.0000000000000001E-3</v>
      </c>
      <c r="Q6">
        <f t="shared" si="1"/>
        <v>5.0000000000000001E-3</v>
      </c>
      <c r="R6">
        <v>0.05</v>
      </c>
      <c r="S6">
        <f t="shared" si="2"/>
        <v>2.4404107531726375E-6</v>
      </c>
      <c r="T6">
        <v>10</v>
      </c>
      <c r="U6" s="6">
        <v>23.683821335800001</v>
      </c>
      <c r="V6">
        <f>((10/60)*T6/E6)</f>
        <v>6.0386473429951688E-4</v>
      </c>
      <c r="W6" s="5">
        <v>15.9106897604</v>
      </c>
      <c r="X6">
        <f t="shared" si="3"/>
        <v>6.0386473429951688E-4</v>
      </c>
      <c r="Y6">
        <v>0.99</v>
      </c>
      <c r="Z6">
        <f>U6*V6*N6*Y6</f>
        <v>2.0955033225370869E-2</v>
      </c>
      <c r="AA6">
        <f>W6*X6*N6*Y6</f>
        <v>1.4077501592353912E-2</v>
      </c>
      <c r="AB6">
        <f t="shared" si="4"/>
        <v>3.5034975228477955E-2</v>
      </c>
    </row>
    <row r="7" spans="1:28" ht="15.6" x14ac:dyDescent="0.6">
      <c r="A7" t="s">
        <v>35</v>
      </c>
      <c r="B7" t="s">
        <v>34</v>
      </c>
      <c r="C7" t="s">
        <v>38</v>
      </c>
      <c r="D7" t="s">
        <v>37</v>
      </c>
      <c r="E7">
        <v>2760</v>
      </c>
      <c r="F7" t="s">
        <v>36</v>
      </c>
      <c r="G7">
        <v>53</v>
      </c>
      <c r="H7">
        <f>G7-7.24</f>
        <v>45.76</v>
      </c>
      <c r="I7">
        <f>H7/193</f>
        <v>0.23709844559585491</v>
      </c>
      <c r="J7">
        <v>2</v>
      </c>
      <c r="K7">
        <f>(I7*J7)/2760</f>
        <v>1.7181046782308327E-4</v>
      </c>
      <c r="L7">
        <v>8.14</v>
      </c>
      <c r="M7">
        <v>0.51</v>
      </c>
      <c r="N7">
        <v>1.48</v>
      </c>
      <c r="O7">
        <f t="shared" si="0"/>
        <v>0.49</v>
      </c>
      <c r="P7">
        <v>5.0000000000000001E-3</v>
      </c>
      <c r="Q7">
        <f t="shared" si="1"/>
        <v>0.75724999999999998</v>
      </c>
      <c r="R7">
        <v>0.05</v>
      </c>
      <c r="S7">
        <f t="shared" si="2"/>
        <v>5.2952115040925141E-5</v>
      </c>
      <c r="T7">
        <v>4</v>
      </c>
      <c r="U7" s="6">
        <v>23.683821335800001</v>
      </c>
      <c r="V7">
        <f>((10/60)*T7/E7)</f>
        <v>2.4154589371980676E-4</v>
      </c>
      <c r="W7" s="5">
        <v>15.9106897604</v>
      </c>
      <c r="X7">
        <f t="shared" si="3"/>
        <v>2.4154589371980676E-4</v>
      </c>
      <c r="Y7">
        <v>0.99</v>
      </c>
      <c r="Z7">
        <f>U7*V7*N7*Y7</f>
        <v>8.382013290148347E-3</v>
      </c>
      <c r="AA7">
        <f>W7*X7*N7*Y7</f>
        <v>5.6310006369415652E-3</v>
      </c>
      <c r="AB7">
        <f t="shared" si="4"/>
        <v>1.4065966042130836E-2</v>
      </c>
    </row>
    <row r="8" spans="1:28" ht="14.4" customHeight="1" x14ac:dyDescent="0.6">
      <c r="A8" t="s">
        <v>35</v>
      </c>
      <c r="B8" t="s">
        <v>34</v>
      </c>
      <c r="C8" t="s">
        <v>33</v>
      </c>
      <c r="D8" t="s">
        <v>32</v>
      </c>
      <c r="E8">
        <v>2760</v>
      </c>
      <c r="F8" t="s">
        <v>31</v>
      </c>
      <c r="G8">
        <v>845</v>
      </c>
      <c r="H8">
        <f>G8-7.24</f>
        <v>837.76</v>
      </c>
      <c r="I8">
        <f>H8/193</f>
        <v>4.3407253886010366</v>
      </c>
      <c r="J8">
        <v>12</v>
      </c>
      <c r="K8">
        <f>(I8*J8)/2760</f>
        <v>1.8872719080874071E-2</v>
      </c>
      <c r="L8">
        <v>8.14</v>
      </c>
      <c r="M8">
        <v>0.26</v>
      </c>
      <c r="N8">
        <v>1.48</v>
      </c>
      <c r="O8">
        <f t="shared" si="0"/>
        <v>0.74</v>
      </c>
      <c r="P8">
        <v>5.0000000000000001E-3</v>
      </c>
      <c r="Q8">
        <f t="shared" si="1"/>
        <v>0.38850000000000001</v>
      </c>
      <c r="R8">
        <v>0.99</v>
      </c>
      <c r="S8">
        <f t="shared" si="2"/>
        <v>5.9086069113223706E-2</v>
      </c>
      <c r="T8">
        <v>24</v>
      </c>
      <c r="U8" s="6">
        <v>23.683821335800001</v>
      </c>
      <c r="V8">
        <f>((10/60)*T8/E8)</f>
        <v>1.4492753623188406E-3</v>
      </c>
      <c r="W8" s="5">
        <v>15.9106897604</v>
      </c>
      <c r="X8">
        <f t="shared" si="3"/>
        <v>1.4492753623188406E-3</v>
      </c>
      <c r="Y8">
        <v>0.99</v>
      </c>
      <c r="Z8">
        <f>U8*V8*N8*Y8</f>
        <v>5.0292079740890096E-2</v>
      </c>
      <c r="AA8">
        <f>W8*X8*N8*Y8</f>
        <v>3.3786003821649389E-2</v>
      </c>
      <c r="AB8">
        <f>(S8+Z8+AA8)</f>
        <v>0.14316415267576318</v>
      </c>
    </row>
    <row r="9" spans="1:28" ht="14.4" customHeight="1" x14ac:dyDescent="0.6">
      <c r="U9" s="6"/>
      <c r="W9" s="5"/>
    </row>
    <row r="10" spans="1:28" ht="15.6" x14ac:dyDescent="0.6">
      <c r="A10" t="s">
        <v>30</v>
      </c>
      <c r="U10" s="6"/>
      <c r="W10" s="5"/>
      <c r="AA10" s="4" t="s">
        <v>29</v>
      </c>
      <c r="AB10" s="4">
        <f>SUM(AB3:AB8)</f>
        <v>0.24039278065735267</v>
      </c>
    </row>
    <row r="12" spans="1:28" ht="17.100000000000001" thickBot="1" x14ac:dyDescent="0.7">
      <c r="A12" s="2" t="s">
        <v>28</v>
      </c>
    </row>
    <row r="13" spans="1:28" ht="14.7" thickTop="1" x14ac:dyDescent="0.55000000000000004">
      <c r="A13" s="1" t="s">
        <v>27</v>
      </c>
      <c r="B13" s="1" t="s">
        <v>18</v>
      </c>
      <c r="C13" s="1" t="s">
        <v>17</v>
      </c>
    </row>
    <row r="14" spans="1:28" x14ac:dyDescent="0.55000000000000004">
      <c r="A14" t="s">
        <v>26</v>
      </c>
      <c r="B14" t="s">
        <v>25</v>
      </c>
      <c r="C14" t="s">
        <v>24</v>
      </c>
    </row>
    <row r="15" spans="1:28" x14ac:dyDescent="0.55000000000000004">
      <c r="A15" t="s">
        <v>23</v>
      </c>
      <c r="B15" t="s">
        <v>22</v>
      </c>
      <c r="C15" t="s">
        <v>21</v>
      </c>
    </row>
    <row r="17" spans="1:4" ht="17.100000000000001" thickBot="1" x14ac:dyDescent="0.7">
      <c r="A17" s="2" t="s">
        <v>20</v>
      </c>
    </row>
    <row r="18" spans="1:4" ht="14.7" thickTop="1" x14ac:dyDescent="0.55000000000000004">
      <c r="A18" s="3" t="s">
        <v>19</v>
      </c>
      <c r="B18" s="1" t="s">
        <v>18</v>
      </c>
      <c r="C18" s="1" t="s">
        <v>17</v>
      </c>
    </row>
    <row r="19" spans="1:4" x14ac:dyDescent="0.55000000000000004">
      <c r="A19" t="s">
        <v>16</v>
      </c>
      <c r="B19" t="s">
        <v>15</v>
      </c>
      <c r="C19" t="s">
        <v>14</v>
      </c>
    </row>
    <row r="21" spans="1:4" ht="17.100000000000001" thickBot="1" x14ac:dyDescent="0.7">
      <c r="A21" s="2" t="s">
        <v>13</v>
      </c>
    </row>
    <row r="22" spans="1:4" ht="14.7" thickTop="1" x14ac:dyDescent="0.55000000000000004">
      <c r="A22" s="1" t="s">
        <v>12</v>
      </c>
      <c r="B22" s="1" t="s">
        <v>11</v>
      </c>
      <c r="C22" s="1" t="s">
        <v>10</v>
      </c>
    </row>
    <row r="23" spans="1:4" x14ac:dyDescent="0.55000000000000004">
      <c r="A23">
        <v>2.41</v>
      </c>
      <c r="B23">
        <v>4.83</v>
      </c>
      <c r="C23">
        <v>7.24</v>
      </c>
    </row>
    <row r="25" spans="1:4" ht="17.100000000000001" thickBot="1" x14ac:dyDescent="0.7">
      <c r="A25" s="2" t="s">
        <v>9</v>
      </c>
    </row>
    <row r="26" spans="1:4" ht="14.7" thickTop="1" x14ac:dyDescent="0.55000000000000004">
      <c r="A26" t="s">
        <v>8</v>
      </c>
    </row>
    <row r="27" spans="1:4" x14ac:dyDescent="0.55000000000000004">
      <c r="A27" s="1" t="s">
        <v>7</v>
      </c>
      <c r="B27" s="1" t="s">
        <v>6</v>
      </c>
      <c r="C27" s="1" t="s">
        <v>5</v>
      </c>
      <c r="D27" s="1" t="s">
        <v>4</v>
      </c>
    </row>
    <row r="28" spans="1:4" x14ac:dyDescent="0.55000000000000004">
      <c r="A28" t="s">
        <v>3</v>
      </c>
      <c r="B28" t="s">
        <v>2</v>
      </c>
      <c r="C28">
        <v>115</v>
      </c>
      <c r="D28">
        <v>2760</v>
      </c>
    </row>
    <row r="29" spans="1:4" x14ac:dyDescent="0.55000000000000004">
      <c r="A29" t="s">
        <v>1</v>
      </c>
      <c r="B29" t="s">
        <v>0</v>
      </c>
      <c r="C29">
        <v>250</v>
      </c>
      <c r="D29">
        <v>6000</v>
      </c>
    </row>
  </sheetData>
  <dataValidations count="2">
    <dataValidation allowBlank="1" showInputMessage="1" showErrorMessage="1" promptTitle="Takeoff Area" prompt="Estimated area for aircraft to take off and increase to high altitude." sqref="W3:W9" xr:uid="{5D1E484D-FC11-4D67-B87B-652A0BFD0627}"/>
    <dataValidation allowBlank="1" showInputMessage="1" showErrorMessage="1" promptTitle="Landing Area" prompt="Estimated area for aircraft to decrease altitude and land. " sqref="U3:U9" xr:uid="{D8C882AF-273B-4E87-9C80-2547214F5961}"/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508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Hein, Steven R</dc:creator>
  <cp:lastModifiedBy>Hein, Steven R</cp:lastModifiedBy>
  <dcterms:created xsi:type="dcterms:W3CDTF">2024-10-01T16:42:26Z</dcterms:created>
  <dcterms:modified xsi:type="dcterms:W3CDTF">2024-10-07T15:31:53Z</dcterms:modified>
</cp:coreProperties>
</file>